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cromer\Downloads\"/>
    </mc:Choice>
  </mc:AlternateContent>
  <bookViews>
    <workbookView xWindow="240" yWindow="360" windowWidth="20100" windowHeight="6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62913"/>
</workbook>
</file>

<file path=xl/calcChain.xml><?xml version="1.0" encoding="utf-8"?>
<calcChain xmlns="http://schemas.openxmlformats.org/spreadsheetml/2006/main">
  <c r="G67" i="1" l="1"/>
  <c r="E67" i="1"/>
  <c r="M64" i="1"/>
  <c r="O64" i="1" s="1"/>
  <c r="M61" i="1"/>
  <c r="K61" i="1"/>
  <c r="I61" i="1"/>
  <c r="M54" i="1"/>
  <c r="K54" i="1"/>
  <c r="I54" i="1"/>
  <c r="M46" i="1"/>
  <c r="K46" i="1"/>
  <c r="I46" i="1"/>
  <c r="G46" i="1"/>
  <c r="E46" i="1"/>
  <c r="O43" i="1"/>
  <c r="O46" i="1" s="1"/>
  <c r="M36" i="1"/>
  <c r="K31" i="1"/>
  <c r="M31" i="1"/>
  <c r="M32" i="1"/>
  <c r="K32" i="1"/>
  <c r="O17" i="1"/>
  <c r="M14" i="1"/>
  <c r="M21" i="1" s="1"/>
  <c r="K14" i="1"/>
  <c r="K21" i="1" s="1"/>
  <c r="G35" i="1"/>
  <c r="G39" i="1" s="1"/>
  <c r="G70" i="1" l="1"/>
  <c r="G72" i="1" s="1"/>
  <c r="E70" i="1"/>
  <c r="M67" i="1"/>
  <c r="M70" i="1" s="1"/>
  <c r="I67" i="1"/>
  <c r="I70" i="1" s="1"/>
  <c r="I72" i="1" s="1"/>
  <c r="O54" i="1"/>
  <c r="M33" i="1"/>
  <c r="K67" i="1"/>
  <c r="K70" i="1" s="1"/>
  <c r="O61" i="1"/>
  <c r="E12" i="1"/>
  <c r="E39" i="1" s="1"/>
  <c r="E72" i="1" s="1"/>
  <c r="K33" i="1"/>
  <c r="O36" i="1"/>
  <c r="O33" i="1"/>
  <c r="M25" i="1"/>
  <c r="M28" i="1" s="1"/>
  <c r="K22" i="1"/>
  <c r="K23" i="1" s="1"/>
  <c r="M22" i="1"/>
  <c r="M23" i="1" s="1"/>
  <c r="K25" i="1"/>
  <c r="K28" i="1" s="1"/>
  <c r="O67" i="1" l="1"/>
  <c r="O70" i="1" s="1"/>
  <c r="M39" i="1"/>
  <c r="M72" i="1" s="1"/>
  <c r="K39" i="1"/>
  <c r="K72" i="1" s="1"/>
  <c r="O23" i="1"/>
  <c r="O28" i="1"/>
  <c r="O39" i="1" l="1"/>
  <c r="O72" i="1" s="1"/>
</calcChain>
</file>

<file path=xl/sharedStrings.xml><?xml version="1.0" encoding="utf-8"?>
<sst xmlns="http://schemas.openxmlformats.org/spreadsheetml/2006/main" count="70" uniqueCount="57">
  <si>
    <t>Budget Manager:</t>
  </si>
  <si>
    <t>Budget Period:</t>
  </si>
  <si>
    <t>Department:</t>
  </si>
  <si>
    <t>Acct Period From:</t>
  </si>
  <si>
    <t>(JUL 2009)</t>
  </si>
  <si>
    <t>Fund Code:</t>
  </si>
  <si>
    <t>Acct Period To:</t>
  </si>
  <si>
    <t>(JUN 2010)</t>
  </si>
  <si>
    <t>Program/</t>
  </si>
  <si>
    <t>APPROP</t>
  </si>
  <si>
    <t>ORG</t>
  </si>
  <si>
    <t>Account</t>
  </si>
  <si>
    <t>Class</t>
  </si>
  <si>
    <t>Budgeted</t>
  </si>
  <si>
    <t>Pre-Encum</t>
  </si>
  <si>
    <t>Encumbrance</t>
  </si>
  <si>
    <t>Expended</t>
  </si>
  <si>
    <t>Remaining</t>
  </si>
  <si>
    <t>Personal Services</t>
  </si>
  <si>
    <t>Salaries- Professional/Admin</t>
  </si>
  <si>
    <t>Salaries- Casual Labor</t>
  </si>
  <si>
    <t>FICA</t>
  </si>
  <si>
    <t>FICA-Employer</t>
  </si>
  <si>
    <t>FICA-Employer Medicare</t>
  </si>
  <si>
    <t>Retirement Systems</t>
  </si>
  <si>
    <t>Retirement Plans - TRS</t>
  </si>
  <si>
    <t>Retirement Plans - ORP</t>
  </si>
  <si>
    <t>Retirement Employer-Tiaa</t>
  </si>
  <si>
    <t>Group Insurance</t>
  </si>
  <si>
    <t>Grp Hlth Ins - Blue Choice HMO</t>
  </si>
  <si>
    <t>Group Insurance- Life</t>
  </si>
  <si>
    <t>Miscellaneous Personal Service</t>
  </si>
  <si>
    <t>Misc PS Cell Phone Stipend</t>
  </si>
  <si>
    <t>Travel</t>
  </si>
  <si>
    <t>Travel-Employees-Lodging</t>
  </si>
  <si>
    <t>Operating Supplies &amp; Expenses</t>
  </si>
  <si>
    <t>Supplies and Materials</t>
  </si>
  <si>
    <t>Sup &amp; Mat Exp - Postage</t>
  </si>
  <si>
    <t>Supplies &amp; Matl Exp - Other</t>
  </si>
  <si>
    <t>Other Operating Expense</t>
  </si>
  <si>
    <t>Oth Oper Exp - Registration</t>
  </si>
  <si>
    <t>Oth Oper Exp - Subscriptions</t>
  </si>
  <si>
    <t>Oth Oper Exp-Dues, Mem, and Re</t>
  </si>
  <si>
    <t>Other Operating Exp - Other</t>
  </si>
  <si>
    <t>Telecommunications</t>
  </si>
  <si>
    <t>Telecom - Local</t>
  </si>
  <si>
    <t>Operating Supplies &amp; Expenses Total</t>
  </si>
  <si>
    <t>Non-Personal Services Total</t>
  </si>
  <si>
    <t>Totals for Dept/Fund/Program/Class:</t>
  </si>
  <si>
    <t>Smith, Joe</t>
  </si>
  <si>
    <t>Art Study</t>
  </si>
  <si>
    <t>Tuition</t>
  </si>
  <si>
    <t>16200 / 11000</t>
  </si>
  <si>
    <t>________________________________________________________________________________________________________________________________________________________________________________</t>
  </si>
  <si>
    <t>University of North Georgia</t>
  </si>
  <si>
    <t xml:space="preserve">BUDGET PROGRESS REPORT - SUMMARY </t>
  </si>
  <si>
    <t>If you need this document in an alternate format, please contact Nicole Gailey at nicole.gailey@ung.edu or call 706-867-2837.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</si>
</sst>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4" fontId="0" fillId="0" borderId="0" xfId="0" applyNumberFormat="1" applyBorder="1"/>
    <xf numFmtId="0" fontId="0" fillId="0" borderId="0" xfId="0" applyBorder="1"/>
    <xf numFmtId="0" fontId="0" fillId="0" borderId="0" xfId="0" applyFont="1" applyBorder="1"/>
    <xf numFmtId="39" fontId="0" fillId="0" borderId="0" xfId="0" applyNumberFormat="1"/>
    <xf numFmtId="39" fontId="0" fillId="0" borderId="0" xfId="1" applyNumberFormat="1" applyFont="1"/>
    <xf numFmtId="39" fontId="2" fillId="0" borderId="0" xfId="0" applyNumberFormat="1" applyFont="1"/>
    <xf numFmtId="4" fontId="0" fillId="0" borderId="0" xfId="0" applyNumberFormat="1" applyAlignment="1">
      <alignment horizontal="center"/>
    </xf>
    <xf numFmtId="4" fontId="2" fillId="0" borderId="0" xfId="0" applyNumberFormat="1" applyFont="1"/>
    <xf numFmtId="39" fontId="0" fillId="0" borderId="1" xfId="0" applyNumberFormat="1" applyBorder="1"/>
    <xf numFmtId="4" fontId="0" fillId="0" borderId="1" xfId="0" applyNumberFormat="1" applyBorder="1"/>
    <xf numFmtId="39" fontId="0" fillId="0" borderId="0" xfId="0" applyNumberFormat="1" applyBorder="1"/>
    <xf numFmtId="39" fontId="0" fillId="0" borderId="2" xfId="0" applyNumberFormat="1" applyBorder="1"/>
    <xf numFmtId="39" fontId="5" fillId="0" borderId="0" xfId="1" applyNumberFormat="1" applyFont="1"/>
    <xf numFmtId="0" fontId="5" fillId="0" borderId="0" xfId="0" applyFont="1"/>
    <xf numFmtId="4" fontId="5" fillId="0" borderId="0" xfId="0" applyNumberFormat="1" applyFont="1"/>
    <xf numFmtId="39" fontId="5" fillId="0" borderId="0" xfId="0" applyNumberFormat="1" applyFon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39" fontId="2" fillId="0" borderId="1" xfId="0" applyNumberFormat="1" applyFont="1" applyBorder="1"/>
    <xf numFmtId="39" fontId="2" fillId="0" borderId="0" xfId="0" applyNumberFormat="1" applyFont="1" applyBorder="1"/>
    <xf numFmtId="0" fontId="2" fillId="0" borderId="1" xfId="0" applyFont="1" applyBorder="1"/>
    <xf numFmtId="39" fontId="2" fillId="0" borderId="3" xfId="0" applyNumberFormat="1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Border="1"/>
    <xf numFmtId="39" fontId="5" fillId="0" borderId="0" xfId="0" applyNumberFormat="1" applyFont="1" applyBorder="1"/>
    <xf numFmtId="4" fontId="2" fillId="0" borderId="0" xfId="0" applyNumberFormat="1" applyFont="1" applyBorder="1"/>
    <xf numFmtId="39" fontId="0" fillId="0" borderId="0" xfId="1" applyNumberFormat="1" applyFont="1" applyBorder="1"/>
    <xf numFmtId="39" fontId="5" fillId="0" borderId="0" xfId="1" applyNumberFormat="1" applyFont="1" applyBorder="1"/>
    <xf numFmtId="4" fontId="5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topLeftCell="D58" workbookViewId="0">
      <selection activeCell="D81" sqref="D81"/>
    </sheetView>
  </sheetViews>
  <sheetFormatPr defaultRowHeight="15.75" x14ac:dyDescent="0.25"/>
  <cols>
    <col min="1" max="1" width="16.625" customWidth="1"/>
    <col min="2" max="2" width="10.625" customWidth="1"/>
    <col min="3" max="3" width="22.375" customWidth="1"/>
    <col min="4" max="4" width="19.125" customWidth="1"/>
    <col min="5" max="5" width="18.625" customWidth="1"/>
    <col min="6" max="6" width="2.625" style="7" customWidth="1"/>
    <col min="7" max="7" width="18.125" customWidth="1"/>
    <col min="8" max="8" width="2.625" style="7" customWidth="1"/>
    <col min="9" max="9" width="17.875" customWidth="1"/>
    <col min="10" max="10" width="2.625" style="7" customWidth="1"/>
    <col min="11" max="11" width="14" customWidth="1"/>
    <col min="12" max="12" width="2.625" style="7" customWidth="1"/>
    <col min="13" max="13" width="14" customWidth="1"/>
    <col min="14" max="14" width="2.625" style="7" customWidth="1"/>
    <col min="15" max="15" width="13.875" style="2" customWidth="1"/>
  </cols>
  <sheetData>
    <row r="1" spans="1:15" x14ac:dyDescent="0.25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9"/>
    </row>
    <row r="2" spans="1:15" x14ac:dyDescent="0.25">
      <c r="A2" s="40" t="s">
        <v>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9"/>
    </row>
    <row r="3" spans="1:15" x14ac:dyDescent="0.25">
      <c r="A3" t="s">
        <v>53</v>
      </c>
    </row>
    <row r="4" spans="1:15" x14ac:dyDescent="0.25">
      <c r="A4" s="4" t="s">
        <v>0</v>
      </c>
      <c r="B4" t="s">
        <v>49</v>
      </c>
      <c r="E4" s="4" t="s">
        <v>1</v>
      </c>
      <c r="G4" s="3">
        <v>2010</v>
      </c>
    </row>
    <row r="5" spans="1:15" x14ac:dyDescent="0.25">
      <c r="A5" s="4" t="s">
        <v>2</v>
      </c>
      <c r="B5" s="1">
        <v>3801000</v>
      </c>
      <c r="C5" t="s">
        <v>50</v>
      </c>
      <c r="E5" s="4" t="s">
        <v>3</v>
      </c>
      <c r="G5" s="3">
        <v>1</v>
      </c>
      <c r="H5" s="29"/>
      <c r="I5" t="s">
        <v>4</v>
      </c>
    </row>
    <row r="6" spans="1:15" x14ac:dyDescent="0.25">
      <c r="A6" s="4" t="s">
        <v>5</v>
      </c>
      <c r="B6" s="1">
        <v>10500</v>
      </c>
      <c r="C6" t="s">
        <v>51</v>
      </c>
      <c r="E6" s="4" t="s">
        <v>6</v>
      </c>
      <c r="G6" s="3">
        <v>12</v>
      </c>
      <c r="H6" s="29"/>
      <c r="I6" t="s">
        <v>7</v>
      </c>
    </row>
    <row r="7" spans="1:15" x14ac:dyDescent="0.25">
      <c r="A7" t="s">
        <v>53</v>
      </c>
    </row>
    <row r="9" spans="1:15" x14ac:dyDescent="0.25">
      <c r="D9" s="3" t="s">
        <v>8</v>
      </c>
      <c r="E9" s="22" t="s">
        <v>9</v>
      </c>
      <c r="F9" s="30"/>
      <c r="G9" s="22" t="s">
        <v>10</v>
      </c>
      <c r="H9" s="30"/>
      <c r="I9" s="22"/>
      <c r="J9" s="30"/>
      <c r="K9" s="22"/>
      <c r="L9" s="30"/>
      <c r="M9" s="22"/>
      <c r="N9" s="30"/>
      <c r="O9" s="23"/>
    </row>
    <row r="10" spans="1:15" x14ac:dyDescent="0.25">
      <c r="A10" s="37" t="s">
        <v>11</v>
      </c>
      <c r="D10" s="38" t="s">
        <v>12</v>
      </c>
      <c r="E10" s="37" t="s">
        <v>13</v>
      </c>
      <c r="F10" s="37"/>
      <c r="G10" s="37" t="s">
        <v>13</v>
      </c>
      <c r="H10" s="37"/>
      <c r="I10" s="37" t="s">
        <v>14</v>
      </c>
      <c r="J10" s="37"/>
      <c r="K10" s="37" t="s">
        <v>15</v>
      </c>
      <c r="L10" s="37"/>
      <c r="M10" s="37" t="s">
        <v>16</v>
      </c>
      <c r="N10" s="30"/>
      <c r="O10" s="39" t="s">
        <v>17</v>
      </c>
    </row>
    <row r="11" spans="1:15" x14ac:dyDescent="0.25">
      <c r="D11" s="3"/>
      <c r="E11" s="3"/>
      <c r="F11" s="29"/>
      <c r="G11" s="3"/>
      <c r="H11" s="29"/>
      <c r="I11" s="3"/>
      <c r="J11" s="29"/>
      <c r="K11" s="3"/>
      <c r="L11" s="29"/>
      <c r="M11" s="3"/>
      <c r="N11" s="29"/>
      <c r="O11" s="12"/>
    </row>
    <row r="12" spans="1:15" x14ac:dyDescent="0.25">
      <c r="A12" s="5">
        <v>500000</v>
      </c>
      <c r="B12" s="5" t="s">
        <v>18</v>
      </c>
      <c r="C12" s="5"/>
      <c r="D12" s="3"/>
      <c r="E12" s="9">
        <f>SUM(G14:G36)</f>
        <v>51806</v>
      </c>
      <c r="F12" s="16"/>
      <c r="G12" s="9"/>
      <c r="H12" s="16"/>
      <c r="I12" s="9"/>
      <c r="J12" s="16"/>
      <c r="K12" s="9"/>
      <c r="L12" s="16"/>
      <c r="M12" s="9"/>
      <c r="N12" s="16"/>
    </row>
    <row r="13" spans="1:15" ht="9.75" customHeight="1" x14ac:dyDescent="0.25">
      <c r="A13" s="5"/>
      <c r="B13" s="5"/>
      <c r="C13" s="5"/>
      <c r="D13" s="3"/>
      <c r="E13" s="9"/>
      <c r="F13" s="16"/>
      <c r="G13" s="10"/>
      <c r="H13" s="34"/>
      <c r="I13" s="9"/>
      <c r="J13" s="16"/>
      <c r="K13" s="9"/>
      <c r="L13" s="16"/>
      <c r="M13" s="9"/>
      <c r="N13" s="16"/>
    </row>
    <row r="14" spans="1:15" x14ac:dyDescent="0.25">
      <c r="A14">
        <v>521000</v>
      </c>
      <c r="B14" t="s">
        <v>19</v>
      </c>
      <c r="D14" s="3" t="s">
        <v>52</v>
      </c>
      <c r="E14" s="9"/>
      <c r="F14" s="16"/>
      <c r="G14" s="10">
        <v>30825</v>
      </c>
      <c r="H14" s="34"/>
      <c r="I14" s="9"/>
      <c r="J14" s="16"/>
      <c r="K14" s="11">
        <f>G14/12*8</f>
        <v>20550</v>
      </c>
      <c r="L14" s="25"/>
      <c r="M14" s="11">
        <f>G14/12*4</f>
        <v>10275</v>
      </c>
      <c r="N14" s="25"/>
      <c r="O14" s="13">
        <v>0</v>
      </c>
    </row>
    <row r="15" spans="1:15" x14ac:dyDescent="0.25">
      <c r="B15">
        <v>521100</v>
      </c>
      <c r="C15" t="s">
        <v>19</v>
      </c>
      <c r="D15" s="3"/>
      <c r="E15" s="9"/>
      <c r="F15" s="16"/>
      <c r="G15" s="10"/>
      <c r="H15" s="34"/>
      <c r="I15" s="9"/>
      <c r="J15" s="16"/>
      <c r="K15" s="9"/>
      <c r="L15" s="16"/>
      <c r="M15" s="9"/>
      <c r="N15" s="16"/>
    </row>
    <row r="16" spans="1:15" x14ac:dyDescent="0.25">
      <c r="D16" s="3"/>
      <c r="E16" s="9"/>
      <c r="F16" s="16"/>
      <c r="G16" s="10"/>
      <c r="H16" s="34"/>
      <c r="I16" s="9"/>
      <c r="J16" s="16"/>
      <c r="K16" s="9"/>
      <c r="L16" s="16"/>
      <c r="M16" s="9"/>
      <c r="N16" s="16"/>
    </row>
    <row r="17" spans="1:15" x14ac:dyDescent="0.25">
      <c r="A17">
        <v>525000</v>
      </c>
      <c r="B17" t="s">
        <v>20</v>
      </c>
      <c r="D17" s="3" t="s">
        <v>52</v>
      </c>
      <c r="E17" s="9"/>
      <c r="F17" s="16"/>
      <c r="G17" s="10">
        <v>5000</v>
      </c>
      <c r="H17" s="34"/>
      <c r="I17" s="9"/>
      <c r="J17" s="16"/>
      <c r="K17" s="11">
        <v>0</v>
      </c>
      <c r="L17" s="25"/>
      <c r="M17" s="11">
        <v>1200</v>
      </c>
      <c r="N17" s="25"/>
      <c r="O17" s="13">
        <f>G17-K17-M17</f>
        <v>3800</v>
      </c>
    </row>
    <row r="18" spans="1:15" x14ac:dyDescent="0.25">
      <c r="B18">
        <v>525100</v>
      </c>
      <c r="C18" t="s">
        <v>20</v>
      </c>
      <c r="D18" s="3"/>
      <c r="E18" s="9"/>
      <c r="F18" s="16"/>
      <c r="G18" s="10"/>
      <c r="H18" s="34"/>
      <c r="I18" s="9"/>
      <c r="J18" s="16"/>
      <c r="K18" s="9"/>
      <c r="L18" s="16"/>
      <c r="M18" s="9"/>
      <c r="N18" s="16"/>
    </row>
    <row r="19" spans="1:15" x14ac:dyDescent="0.25">
      <c r="D19" s="3"/>
      <c r="E19" s="9"/>
      <c r="F19" s="16"/>
      <c r="G19" s="10"/>
      <c r="H19" s="34"/>
      <c r="I19" s="9"/>
      <c r="J19" s="16"/>
      <c r="K19" s="9"/>
      <c r="L19" s="16"/>
      <c r="M19" s="9"/>
      <c r="N19" s="16"/>
    </row>
    <row r="20" spans="1:15" x14ac:dyDescent="0.25">
      <c r="A20">
        <v>551000</v>
      </c>
      <c r="B20" t="s">
        <v>21</v>
      </c>
      <c r="D20" s="3" t="s">
        <v>52</v>
      </c>
      <c r="E20" s="9"/>
      <c r="F20" s="16"/>
      <c r="G20" s="10">
        <v>2358</v>
      </c>
      <c r="H20" s="34"/>
      <c r="I20" s="9"/>
      <c r="J20" s="16"/>
      <c r="K20" s="9"/>
      <c r="L20" s="16"/>
      <c r="M20" s="9"/>
      <c r="N20" s="16"/>
    </row>
    <row r="21" spans="1:15" x14ac:dyDescent="0.25">
      <c r="B21">
        <v>551100</v>
      </c>
      <c r="C21" t="s">
        <v>22</v>
      </c>
      <c r="D21" s="3"/>
      <c r="E21" s="9"/>
      <c r="F21" s="16"/>
      <c r="G21" s="10"/>
      <c r="H21" s="34"/>
      <c r="I21" s="9"/>
      <c r="J21" s="16"/>
      <c r="K21" s="9">
        <f>K14*6.2%</f>
        <v>1274.0999999999999</v>
      </c>
      <c r="L21" s="16"/>
      <c r="M21" s="9">
        <f>M14*6.2%</f>
        <v>637.04999999999995</v>
      </c>
      <c r="N21" s="16"/>
    </row>
    <row r="22" spans="1:15" x14ac:dyDescent="0.25">
      <c r="B22">
        <v>551200</v>
      </c>
      <c r="C22" t="s">
        <v>23</v>
      </c>
      <c r="D22" s="3"/>
      <c r="E22" s="9"/>
      <c r="F22" s="16"/>
      <c r="G22" s="10"/>
      <c r="H22" s="34"/>
      <c r="I22" s="9"/>
      <c r="J22" s="16"/>
      <c r="K22" s="9">
        <f>K14*1.45%</f>
        <v>297.97499999999997</v>
      </c>
      <c r="L22" s="16"/>
      <c r="M22" s="9">
        <f>M14*1.45%</f>
        <v>148.98749999999998</v>
      </c>
      <c r="N22" s="16"/>
    </row>
    <row r="23" spans="1:15" x14ac:dyDescent="0.25">
      <c r="D23" s="3"/>
      <c r="E23" s="9"/>
      <c r="F23" s="16"/>
      <c r="G23" s="10"/>
      <c r="H23" s="34"/>
      <c r="I23" s="9"/>
      <c r="J23" s="16"/>
      <c r="K23" s="11">
        <f>SUM(K20:K22)</f>
        <v>1572.0749999999998</v>
      </c>
      <c r="L23" s="25"/>
      <c r="M23" s="11">
        <f>SUM(M20:M22)</f>
        <v>786.03749999999991</v>
      </c>
      <c r="N23" s="25"/>
      <c r="O23" s="13">
        <f>G20-K23-M23</f>
        <v>-0.11249999999972715</v>
      </c>
    </row>
    <row r="24" spans="1:15" x14ac:dyDescent="0.25">
      <c r="A24">
        <v>552000</v>
      </c>
      <c r="B24" t="s">
        <v>24</v>
      </c>
      <c r="D24" s="3" t="s">
        <v>52</v>
      </c>
      <c r="E24" s="9"/>
      <c r="F24" s="16"/>
      <c r="G24" s="10">
        <v>3168</v>
      </c>
      <c r="H24" s="34"/>
      <c r="I24" s="9"/>
      <c r="J24" s="16"/>
      <c r="K24" s="9"/>
      <c r="L24" s="16"/>
      <c r="M24" s="9"/>
      <c r="N24" s="16"/>
    </row>
    <row r="25" spans="1:15" x14ac:dyDescent="0.25">
      <c r="B25">
        <v>552100</v>
      </c>
      <c r="C25" t="s">
        <v>25</v>
      </c>
      <c r="D25" s="3"/>
      <c r="E25" s="9"/>
      <c r="F25" s="16"/>
      <c r="G25" s="10"/>
      <c r="H25" s="34"/>
      <c r="I25" s="9"/>
      <c r="J25" s="16"/>
      <c r="K25" s="9">
        <f>K14*10.28%</f>
        <v>2112.54</v>
      </c>
      <c r="L25" s="16"/>
      <c r="M25" s="9">
        <f>M14*10.28%</f>
        <v>1056.27</v>
      </c>
      <c r="N25" s="16"/>
    </row>
    <row r="26" spans="1:15" x14ac:dyDescent="0.25">
      <c r="B26">
        <v>552200</v>
      </c>
      <c r="C26" t="s">
        <v>26</v>
      </c>
      <c r="D26" s="3"/>
      <c r="E26" s="9"/>
      <c r="F26" s="16"/>
      <c r="G26" s="10"/>
      <c r="H26" s="34"/>
      <c r="I26" s="9"/>
      <c r="J26" s="16"/>
      <c r="K26" s="9">
        <v>0</v>
      </c>
      <c r="L26" s="16"/>
      <c r="M26" s="9">
        <v>0</v>
      </c>
      <c r="N26" s="16"/>
    </row>
    <row r="27" spans="1:15" x14ac:dyDescent="0.25">
      <c r="B27">
        <v>552210</v>
      </c>
      <c r="C27" t="s">
        <v>27</v>
      </c>
      <c r="D27" s="3"/>
      <c r="E27" s="9"/>
      <c r="F27" s="16"/>
      <c r="G27" s="9"/>
      <c r="H27" s="16"/>
      <c r="I27" s="9"/>
      <c r="J27" s="16"/>
      <c r="K27" s="9">
        <v>0</v>
      </c>
      <c r="L27" s="16"/>
      <c r="M27" s="9">
        <v>0</v>
      </c>
      <c r="N27" s="16"/>
    </row>
    <row r="28" spans="1:15" x14ac:dyDescent="0.25">
      <c r="D28" s="3"/>
      <c r="E28" s="9"/>
      <c r="F28" s="16"/>
      <c r="G28" s="9"/>
      <c r="H28" s="16"/>
      <c r="I28" s="9"/>
      <c r="J28" s="16"/>
      <c r="K28" s="11">
        <f>SUM(K25:K27)</f>
        <v>2112.54</v>
      </c>
      <c r="L28" s="25"/>
      <c r="M28" s="11">
        <f>SUM(M25:M27)</f>
        <v>1056.27</v>
      </c>
      <c r="N28" s="25"/>
      <c r="O28" s="13">
        <f>G24-K28-M28</f>
        <v>-0.80999999999994543</v>
      </c>
    </row>
    <row r="29" spans="1:15" x14ac:dyDescent="0.25">
      <c r="D29" s="3"/>
      <c r="E29" s="9"/>
      <c r="F29" s="16"/>
      <c r="G29" s="9"/>
      <c r="H29" s="16"/>
      <c r="I29" s="9"/>
      <c r="J29" s="16"/>
      <c r="K29" s="11"/>
      <c r="L29" s="25"/>
      <c r="M29" s="11"/>
      <c r="N29" s="25"/>
    </row>
    <row r="30" spans="1:15" x14ac:dyDescent="0.25">
      <c r="A30">
        <v>553000</v>
      </c>
      <c r="B30" t="s">
        <v>28</v>
      </c>
      <c r="D30" s="3" t="s">
        <v>52</v>
      </c>
      <c r="E30" s="9"/>
      <c r="F30" s="16"/>
      <c r="G30" s="10">
        <v>8955</v>
      </c>
      <c r="H30" s="34"/>
      <c r="I30" s="9"/>
      <c r="J30" s="16"/>
      <c r="K30" s="9"/>
      <c r="L30" s="16"/>
      <c r="M30" s="9"/>
      <c r="N30" s="16"/>
    </row>
    <row r="31" spans="1:15" x14ac:dyDescent="0.25">
      <c r="B31">
        <v>553111</v>
      </c>
      <c r="C31" t="s">
        <v>29</v>
      </c>
      <c r="E31" s="9"/>
      <c r="F31" s="16"/>
      <c r="G31" s="9"/>
      <c r="H31" s="16"/>
      <c r="I31" s="9"/>
      <c r="J31" s="16"/>
      <c r="K31" s="9">
        <f>((G30-180)/12*8)</f>
        <v>5850</v>
      </c>
      <c r="L31" s="16"/>
      <c r="M31" s="9">
        <f>(G30-180)/12*4</f>
        <v>2925</v>
      </c>
      <c r="N31" s="16"/>
    </row>
    <row r="32" spans="1:15" x14ac:dyDescent="0.25">
      <c r="B32">
        <v>553200</v>
      </c>
      <c r="C32" t="s">
        <v>30</v>
      </c>
      <c r="E32" s="9"/>
      <c r="F32" s="16"/>
      <c r="G32" s="9"/>
      <c r="H32" s="16"/>
      <c r="I32" s="9"/>
      <c r="J32" s="16"/>
      <c r="K32" s="9">
        <f>8*(180/12)</f>
        <v>120</v>
      </c>
      <c r="L32" s="16"/>
      <c r="M32" s="9">
        <f>(180/12)*4</f>
        <v>60</v>
      </c>
      <c r="N32" s="16"/>
    </row>
    <row r="33" spans="1:15" x14ac:dyDescent="0.25">
      <c r="D33" s="3"/>
      <c r="E33" s="9"/>
      <c r="F33" s="16"/>
      <c r="G33" s="9"/>
      <c r="H33" s="16"/>
      <c r="I33" s="9"/>
      <c r="J33" s="16"/>
      <c r="K33" s="11">
        <f>SUM(K30:K32)</f>
        <v>5970</v>
      </c>
      <c r="L33" s="25"/>
      <c r="M33" s="11">
        <f>SUM(M30:M32)</f>
        <v>2985</v>
      </c>
      <c r="N33" s="25"/>
      <c r="O33" s="13">
        <f>G30-K33-M33</f>
        <v>0</v>
      </c>
    </row>
    <row r="34" spans="1:15" x14ac:dyDescent="0.25">
      <c r="D34" s="3"/>
      <c r="E34" s="9"/>
      <c r="F34" s="16"/>
      <c r="G34" s="9"/>
      <c r="H34" s="16"/>
      <c r="I34" s="9"/>
      <c r="J34" s="16"/>
      <c r="K34" s="11"/>
      <c r="L34" s="25"/>
      <c r="M34" s="11"/>
      <c r="N34" s="25"/>
      <c r="O34" s="13"/>
    </row>
    <row r="35" spans="1:15" x14ac:dyDescent="0.25">
      <c r="A35">
        <v>569000</v>
      </c>
      <c r="B35" t="s">
        <v>31</v>
      </c>
      <c r="D35" s="3" t="s">
        <v>52</v>
      </c>
      <c r="E35" s="9"/>
      <c r="F35" s="16"/>
      <c r="G35" s="10">
        <f>12*125</f>
        <v>1500</v>
      </c>
      <c r="H35" s="34"/>
      <c r="I35" s="9"/>
      <c r="J35" s="16"/>
      <c r="K35" s="9"/>
      <c r="L35" s="16"/>
      <c r="M35" s="9"/>
      <c r="N35" s="16"/>
    </row>
    <row r="36" spans="1:15" x14ac:dyDescent="0.25">
      <c r="B36">
        <v>569200</v>
      </c>
      <c r="C36" t="s">
        <v>32</v>
      </c>
      <c r="D36" s="3"/>
      <c r="E36" s="9"/>
      <c r="F36" s="16"/>
      <c r="G36" s="9"/>
      <c r="H36" s="16"/>
      <c r="I36" s="9"/>
      <c r="J36" s="16"/>
      <c r="K36" s="11">
        <v>0</v>
      </c>
      <c r="L36" s="25"/>
      <c r="M36" s="11">
        <f>4*(1500/12)</f>
        <v>500</v>
      </c>
      <c r="N36" s="25"/>
      <c r="O36" s="13">
        <f>G35-K36-M36</f>
        <v>1000</v>
      </c>
    </row>
    <row r="37" spans="1:15" x14ac:dyDescent="0.25">
      <c r="E37" s="9"/>
      <c r="F37" s="16"/>
      <c r="G37" s="9"/>
      <c r="H37" s="16"/>
      <c r="I37" s="9"/>
      <c r="J37" s="16"/>
      <c r="K37" s="9"/>
      <c r="L37" s="16"/>
      <c r="M37" s="9"/>
      <c r="N37" s="16"/>
    </row>
    <row r="38" spans="1:15" x14ac:dyDescent="0.25">
      <c r="A38" s="8"/>
      <c r="B38" s="8"/>
      <c r="C38" s="8"/>
      <c r="D38" s="8"/>
      <c r="E38" s="14"/>
      <c r="F38" s="16"/>
      <c r="G38" s="14"/>
      <c r="H38" s="16"/>
      <c r="I38" s="14"/>
      <c r="J38" s="16"/>
      <c r="K38" s="14"/>
      <c r="L38" s="16"/>
      <c r="M38" s="14"/>
      <c r="N38" s="16"/>
      <c r="O38" s="15"/>
    </row>
    <row r="39" spans="1:15" x14ac:dyDescent="0.25">
      <c r="A39" s="7"/>
      <c r="B39" s="6"/>
      <c r="C39" s="6"/>
      <c r="D39" s="6"/>
      <c r="E39" s="17">
        <f>SUM(E12:E37)</f>
        <v>51806</v>
      </c>
      <c r="F39" s="16"/>
      <c r="G39" s="17">
        <f>SUM(G14:G37)</f>
        <v>51806</v>
      </c>
      <c r="H39" s="16"/>
      <c r="I39" s="17"/>
      <c r="J39" s="16"/>
      <c r="K39" s="17">
        <f>K36+K33+K28+K23+K17+K14</f>
        <v>30204.614999999998</v>
      </c>
      <c r="L39" s="16"/>
      <c r="M39" s="17">
        <f t="shared" ref="M39:O39" si="0">M36+M33+M28+M23+M17+M14</f>
        <v>16802.307500000003</v>
      </c>
      <c r="N39" s="16"/>
      <c r="O39" s="17">
        <f t="shared" si="0"/>
        <v>4799.0775000000003</v>
      </c>
    </row>
    <row r="40" spans="1:15" x14ac:dyDescent="0.25">
      <c r="B40" s="2"/>
      <c r="C40" s="2"/>
      <c r="D40" s="2"/>
      <c r="I40" s="2"/>
      <c r="J40" s="6"/>
    </row>
    <row r="41" spans="1:15" x14ac:dyDescent="0.25">
      <c r="B41" s="2"/>
      <c r="C41" s="2"/>
      <c r="D41" s="2"/>
      <c r="I41" s="2"/>
      <c r="J41" s="6"/>
    </row>
    <row r="42" spans="1:15" x14ac:dyDescent="0.25">
      <c r="A42">
        <v>600000</v>
      </c>
      <c r="B42" t="s">
        <v>33</v>
      </c>
      <c r="D42" s="3" t="s">
        <v>52</v>
      </c>
      <c r="E42" s="9">
        <v>10000</v>
      </c>
      <c r="F42" s="16"/>
      <c r="G42" s="10"/>
      <c r="H42" s="34"/>
      <c r="I42" s="9"/>
      <c r="J42" s="16"/>
      <c r="K42" s="9"/>
      <c r="L42" s="16"/>
      <c r="M42" s="9"/>
      <c r="N42" s="16"/>
    </row>
    <row r="43" spans="1:15" x14ac:dyDescent="0.25">
      <c r="B43">
        <v>641140</v>
      </c>
      <c r="C43" t="s">
        <v>34</v>
      </c>
      <c r="G43" s="9"/>
      <c r="H43" s="16"/>
      <c r="I43" s="9"/>
      <c r="J43" s="16"/>
      <c r="K43" s="11">
        <v>350</v>
      </c>
      <c r="L43" s="25"/>
      <c r="M43" s="11">
        <v>1286</v>
      </c>
      <c r="N43" s="25"/>
      <c r="O43" s="13">
        <f>E42-K43-M43</f>
        <v>8364</v>
      </c>
    </row>
    <row r="44" spans="1:15" x14ac:dyDescent="0.25">
      <c r="E44" s="2"/>
      <c r="F44" s="6"/>
      <c r="G44" s="2"/>
      <c r="H44" s="6"/>
    </row>
    <row r="46" spans="1:15" x14ac:dyDescent="0.25">
      <c r="B46" s="2"/>
      <c r="C46" s="2"/>
      <c r="E46" s="17">
        <f>SUM(E42:E44)</f>
        <v>10000</v>
      </c>
      <c r="F46" s="16"/>
      <c r="G46" s="17">
        <f t="shared" ref="G46:O46" si="1">SUM(G42:G44)</f>
        <v>0</v>
      </c>
      <c r="H46" s="16"/>
      <c r="I46" s="17">
        <f t="shared" si="1"/>
        <v>0</v>
      </c>
      <c r="J46" s="16"/>
      <c r="K46" s="17">
        <f t="shared" si="1"/>
        <v>350</v>
      </c>
      <c r="L46" s="16"/>
      <c r="M46" s="17">
        <f t="shared" si="1"/>
        <v>1286</v>
      </c>
      <c r="N46" s="16"/>
      <c r="O46" s="17">
        <f t="shared" si="1"/>
        <v>8364</v>
      </c>
    </row>
    <row r="47" spans="1:15" x14ac:dyDescent="0.25">
      <c r="B47" s="2"/>
      <c r="C47" s="2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5">
      <c r="B48" s="2"/>
      <c r="C48" s="2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5">
      <c r="A49" s="5">
        <v>700000</v>
      </c>
      <c r="B49" s="5" t="s">
        <v>35</v>
      </c>
      <c r="D49" s="3" t="s">
        <v>52</v>
      </c>
      <c r="E49" s="9">
        <v>25000</v>
      </c>
      <c r="F49" s="16"/>
      <c r="I49" s="2"/>
      <c r="J49" s="6"/>
    </row>
    <row r="50" spans="1:15" x14ac:dyDescent="0.25">
      <c r="D50" s="3"/>
      <c r="I50" s="2"/>
      <c r="J50" s="6"/>
    </row>
    <row r="51" spans="1:15" x14ac:dyDescent="0.25">
      <c r="A51">
        <v>714000</v>
      </c>
      <c r="B51" t="s">
        <v>36</v>
      </c>
      <c r="G51" s="18">
        <v>0</v>
      </c>
      <c r="H51" s="35"/>
      <c r="I51" s="19"/>
      <c r="J51" s="31"/>
      <c r="K51" s="19"/>
      <c r="L51" s="31"/>
      <c r="M51" s="19"/>
      <c r="N51" s="31"/>
      <c r="O51" s="20"/>
    </row>
    <row r="52" spans="1:15" x14ac:dyDescent="0.25">
      <c r="B52">
        <v>714110</v>
      </c>
      <c r="C52" t="s">
        <v>37</v>
      </c>
      <c r="G52" s="19"/>
      <c r="H52" s="31"/>
      <c r="I52" s="21">
        <v>0</v>
      </c>
      <c r="J52" s="32"/>
      <c r="K52" s="21">
        <v>0</v>
      </c>
      <c r="L52" s="32"/>
      <c r="M52" s="21">
        <v>763.9</v>
      </c>
      <c r="N52" s="32"/>
      <c r="O52" s="20"/>
    </row>
    <row r="53" spans="1:15" x14ac:dyDescent="0.25">
      <c r="B53">
        <v>714120</v>
      </c>
      <c r="C53" t="s">
        <v>38</v>
      </c>
      <c r="G53" s="20"/>
      <c r="H53" s="36"/>
      <c r="I53" s="21">
        <v>250</v>
      </c>
      <c r="J53" s="32"/>
      <c r="K53" s="21">
        <v>10</v>
      </c>
      <c r="L53" s="32"/>
      <c r="M53" s="21">
        <v>1620</v>
      </c>
      <c r="N53" s="32"/>
      <c r="O53" s="20"/>
    </row>
    <row r="54" spans="1:15" x14ac:dyDescent="0.25">
      <c r="E54" s="2"/>
      <c r="F54" s="6"/>
      <c r="G54" s="2"/>
      <c r="H54" s="6"/>
      <c r="I54" s="11">
        <f>SUM(I52:I53)</f>
        <v>250</v>
      </c>
      <c r="J54" s="25"/>
      <c r="K54" s="11">
        <f t="shared" ref="K54:M54" si="2">SUM(K52:K53)</f>
        <v>10</v>
      </c>
      <c r="L54" s="25"/>
      <c r="M54" s="11">
        <f t="shared" si="2"/>
        <v>2383.9</v>
      </c>
      <c r="N54" s="25"/>
      <c r="O54" s="13">
        <f>G51-I54-K54-M54</f>
        <v>-2643.9</v>
      </c>
    </row>
    <row r="55" spans="1:15" x14ac:dyDescent="0.25">
      <c r="E55" s="2"/>
      <c r="F55" s="6"/>
      <c r="G55" s="2"/>
      <c r="H55" s="6"/>
    </row>
    <row r="56" spans="1:15" x14ac:dyDescent="0.25">
      <c r="A56">
        <v>727000</v>
      </c>
      <c r="B56" t="s">
        <v>39</v>
      </c>
      <c r="D56" s="3" t="s">
        <v>52</v>
      </c>
      <c r="G56" s="18">
        <v>0</v>
      </c>
      <c r="H56" s="35"/>
      <c r="I56" s="19"/>
      <c r="J56" s="31"/>
      <c r="K56" s="19"/>
      <c r="L56" s="31"/>
      <c r="M56" s="19"/>
      <c r="N56" s="31"/>
      <c r="O56" s="20"/>
    </row>
    <row r="57" spans="1:15" x14ac:dyDescent="0.25">
      <c r="B57">
        <v>727110</v>
      </c>
      <c r="C57" t="s">
        <v>40</v>
      </c>
      <c r="G57" s="19"/>
      <c r="H57" s="31"/>
      <c r="I57" s="21">
        <v>25</v>
      </c>
      <c r="J57" s="32"/>
      <c r="K57" s="21">
        <v>100</v>
      </c>
      <c r="L57" s="32"/>
      <c r="M57" s="21">
        <v>0</v>
      </c>
      <c r="N57" s="32"/>
      <c r="O57" s="20"/>
    </row>
    <row r="58" spans="1:15" x14ac:dyDescent="0.25">
      <c r="B58">
        <v>727120</v>
      </c>
      <c r="C58" t="s">
        <v>41</v>
      </c>
      <c r="G58" s="20"/>
      <c r="H58" s="36"/>
      <c r="I58" s="21">
        <v>0</v>
      </c>
      <c r="J58" s="32"/>
      <c r="K58" s="21">
        <v>0</v>
      </c>
      <c r="L58" s="32"/>
      <c r="M58" s="21">
        <v>250</v>
      </c>
      <c r="N58" s="32"/>
      <c r="O58" s="20"/>
    </row>
    <row r="59" spans="1:15" x14ac:dyDescent="0.25">
      <c r="B59">
        <v>727130</v>
      </c>
      <c r="C59" t="s">
        <v>42</v>
      </c>
      <c r="G59" s="2"/>
      <c r="H59" s="6"/>
      <c r="I59" s="21">
        <v>0</v>
      </c>
      <c r="J59" s="32"/>
      <c r="K59" s="21">
        <v>50</v>
      </c>
      <c r="L59" s="32"/>
      <c r="M59" s="21">
        <v>0</v>
      </c>
      <c r="N59" s="32"/>
    </row>
    <row r="60" spans="1:15" x14ac:dyDescent="0.25">
      <c r="B60">
        <v>727140</v>
      </c>
      <c r="C60" t="s">
        <v>43</v>
      </c>
      <c r="I60" s="21">
        <v>16.73</v>
      </c>
      <c r="J60" s="32"/>
      <c r="K60" s="21">
        <v>456.99</v>
      </c>
      <c r="L60" s="32"/>
      <c r="M60" s="21">
        <v>1760.3</v>
      </c>
      <c r="N60" s="32"/>
    </row>
    <row r="61" spans="1:15" x14ac:dyDescent="0.25">
      <c r="E61" s="2"/>
      <c r="F61" s="6"/>
      <c r="G61" s="2"/>
      <c r="H61" s="6"/>
      <c r="I61" s="11">
        <f>SUM(I57:I60)</f>
        <v>41.730000000000004</v>
      </c>
      <c r="J61" s="25"/>
      <c r="K61" s="11">
        <f t="shared" ref="K61:M61" si="3">SUM(K57:K60)</f>
        <v>606.99</v>
      </c>
      <c r="L61" s="25"/>
      <c r="M61" s="11">
        <f t="shared" si="3"/>
        <v>2010.3</v>
      </c>
      <c r="N61" s="25"/>
      <c r="O61" s="13">
        <f>G56-I61-K61-M61</f>
        <v>-2659.02</v>
      </c>
    </row>
    <row r="62" spans="1:15" x14ac:dyDescent="0.25">
      <c r="E62" s="2"/>
      <c r="F62" s="6"/>
      <c r="G62" s="2"/>
      <c r="H62" s="6"/>
      <c r="I62" s="11"/>
      <c r="J62" s="25"/>
      <c r="K62" s="11"/>
      <c r="L62" s="25"/>
      <c r="M62" s="11"/>
      <c r="N62" s="25"/>
      <c r="O62" s="13"/>
    </row>
    <row r="63" spans="1:15" x14ac:dyDescent="0.25">
      <c r="A63">
        <v>771000</v>
      </c>
      <c r="B63" t="s">
        <v>44</v>
      </c>
      <c r="D63" s="3" t="s">
        <v>52</v>
      </c>
      <c r="E63" s="9">
        <v>0</v>
      </c>
      <c r="F63" s="16"/>
      <c r="G63" s="10"/>
      <c r="H63" s="34"/>
      <c r="I63" s="9"/>
      <c r="J63" s="16"/>
      <c r="K63" s="9"/>
      <c r="L63" s="16"/>
      <c r="M63" s="9"/>
      <c r="N63" s="16"/>
    </row>
    <row r="64" spans="1:15" x14ac:dyDescent="0.25">
      <c r="B64">
        <v>771100</v>
      </c>
      <c r="C64" t="s">
        <v>45</v>
      </c>
      <c r="G64" s="9"/>
      <c r="H64" s="16"/>
      <c r="I64" s="9"/>
      <c r="J64" s="16"/>
      <c r="K64" s="11">
        <v>0</v>
      </c>
      <c r="L64" s="25"/>
      <c r="M64" s="11">
        <f>4*35.97</f>
        <v>143.88</v>
      </c>
      <c r="N64" s="25"/>
      <c r="O64" s="13">
        <f>E63-K64-M64</f>
        <v>-143.88</v>
      </c>
    </row>
    <row r="65" spans="1:18" x14ac:dyDescent="0.25">
      <c r="E65" s="2"/>
      <c r="F65" s="6"/>
      <c r="G65" s="2"/>
      <c r="H65" s="6"/>
    </row>
    <row r="67" spans="1:18" x14ac:dyDescent="0.25">
      <c r="A67" s="4" t="s">
        <v>46</v>
      </c>
      <c r="D67" s="2"/>
      <c r="E67" s="17">
        <f>SUM(E49:E65)</f>
        <v>25000</v>
      </c>
      <c r="F67" s="16"/>
      <c r="G67" s="17">
        <f>SUM(G49:G65)</f>
        <v>0</v>
      </c>
      <c r="H67" s="16"/>
      <c r="I67" s="17">
        <f>I64+I61+I54</f>
        <v>291.73</v>
      </c>
      <c r="J67" s="16"/>
      <c r="K67" s="17">
        <f t="shared" ref="K67:M67" si="4">K64+K61+K54</f>
        <v>616.99</v>
      </c>
      <c r="L67" s="16"/>
      <c r="M67" s="17">
        <f t="shared" si="4"/>
        <v>4538.08</v>
      </c>
      <c r="N67" s="16"/>
      <c r="O67" s="17">
        <f>E67-I67-K67-M67</f>
        <v>19553.199999999997</v>
      </c>
    </row>
    <row r="70" spans="1:18" s="4" customFormat="1" x14ac:dyDescent="0.25">
      <c r="A70" s="4" t="s">
        <v>47</v>
      </c>
      <c r="B70" s="13"/>
      <c r="C70" s="13"/>
      <c r="E70" s="24">
        <f>E67+E46</f>
        <v>35000</v>
      </c>
      <c r="F70" s="25"/>
      <c r="G70" s="24">
        <f t="shared" ref="G70:O70" si="5">G67+G46</f>
        <v>0</v>
      </c>
      <c r="H70" s="25"/>
      <c r="I70" s="24">
        <f t="shared" si="5"/>
        <v>291.73</v>
      </c>
      <c r="J70" s="25"/>
      <c r="K70" s="24">
        <f t="shared" si="5"/>
        <v>966.99</v>
      </c>
      <c r="L70" s="25"/>
      <c r="M70" s="24">
        <f t="shared" si="5"/>
        <v>5824.08</v>
      </c>
      <c r="N70" s="25"/>
      <c r="O70" s="24">
        <f t="shared" si="5"/>
        <v>27917.199999999997</v>
      </c>
    </row>
    <row r="71" spans="1:18" s="4" customFormat="1" x14ac:dyDescent="0.25">
      <c r="B71" s="13"/>
      <c r="C71" s="13"/>
      <c r="E71" s="26"/>
      <c r="F71" s="28"/>
      <c r="G71" s="13"/>
      <c r="H71" s="33"/>
      <c r="I71" s="13"/>
      <c r="J71" s="33"/>
      <c r="K71" s="13"/>
      <c r="L71" s="33"/>
      <c r="N71" s="28"/>
      <c r="O71" s="13"/>
    </row>
    <row r="72" spans="1:18" s="4" customFormat="1" ht="16.5" thickBot="1" x14ac:dyDescent="0.3">
      <c r="A72" s="4" t="s">
        <v>48</v>
      </c>
      <c r="E72" s="27">
        <f>E70+E39</f>
        <v>86806</v>
      </c>
      <c r="F72" s="25"/>
      <c r="G72" s="27">
        <f t="shared" ref="G72:O72" si="6">G70+G39</f>
        <v>51806</v>
      </c>
      <c r="H72" s="25"/>
      <c r="I72" s="27">
        <f t="shared" si="6"/>
        <v>291.73</v>
      </c>
      <c r="J72" s="25"/>
      <c r="K72" s="27">
        <f t="shared" si="6"/>
        <v>31171.605</v>
      </c>
      <c r="L72" s="25"/>
      <c r="M72" s="27">
        <f t="shared" si="6"/>
        <v>22626.387500000004</v>
      </c>
      <c r="N72" s="25"/>
      <c r="O72" s="27">
        <f t="shared" si="6"/>
        <v>32716.277499999997</v>
      </c>
    </row>
    <row r="73" spans="1:18" ht="16.5" thickTop="1" x14ac:dyDescent="0.25">
      <c r="K73" s="2"/>
      <c r="L73" s="6"/>
      <c r="M73" s="2"/>
      <c r="N73" s="6"/>
      <c r="P73" s="2"/>
      <c r="Q73" s="2"/>
      <c r="R73" s="2"/>
    </row>
    <row r="81" spans="4:4" x14ac:dyDescent="0.25">
      <c r="D81" t="s">
        <v>56</v>
      </c>
    </row>
  </sheetData>
  <mergeCells count="2">
    <mergeCell ref="A1:M1"/>
    <mergeCell ref="A2:M2"/>
  </mergeCells>
  <pageMargins left="0.7" right="0.44" top="0.88" bottom="0.95" header="0.3" footer="0.3"/>
  <pageSetup scale="66" fitToHeight="0" orientation="landscape" r:id="rId1"/>
  <headerFooter>
    <oddFooter>&amp;RPage: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North Georgia College 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</dc:creator>
  <cp:lastModifiedBy>Alexander Cromer</cp:lastModifiedBy>
  <cp:lastPrinted>2013-01-31T19:36:22Z</cp:lastPrinted>
  <dcterms:created xsi:type="dcterms:W3CDTF">2010-10-19T19:26:20Z</dcterms:created>
  <dcterms:modified xsi:type="dcterms:W3CDTF">2018-09-27T19:45:59Z</dcterms:modified>
</cp:coreProperties>
</file>